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0" yWindow="60876" windowWidth="22840" windowHeight="18420" activeTab="0"/>
  </bookViews>
  <sheets>
    <sheet name="B&amp;S" sheetId="1" r:id="rId1"/>
  </sheets>
  <definedNames/>
  <calcPr fullCalcOnLoad="1"/>
</workbook>
</file>

<file path=xl/sharedStrings.xml><?xml version="1.0" encoding="utf-8"?>
<sst xmlns="http://schemas.openxmlformats.org/spreadsheetml/2006/main" count="109" uniqueCount="34">
  <si>
    <t>Optionspreis Call</t>
  </si>
  <si>
    <t>C=</t>
  </si>
  <si>
    <t>K*n(D1)-X*(1+i) hoch -t*n(D2)</t>
  </si>
  <si>
    <t>D1=</t>
  </si>
  <si>
    <t>K=</t>
  </si>
  <si>
    <t>Kurs Basisinstrument</t>
  </si>
  <si>
    <t xml:space="preserve"> =</t>
  </si>
  <si>
    <t>D2=</t>
  </si>
  <si>
    <t>X=</t>
  </si>
  <si>
    <t>Basispreis</t>
  </si>
  <si>
    <t>ln (K/X)=</t>
  </si>
  <si>
    <t>i=</t>
  </si>
  <si>
    <t>risikoneutraler Zinssatz</t>
  </si>
  <si>
    <t>ln (1+i)=</t>
  </si>
  <si>
    <t>vol=</t>
  </si>
  <si>
    <t>Volatilität</t>
  </si>
  <si>
    <t>1/2*vol quad=</t>
  </si>
  <si>
    <t>t=</t>
  </si>
  <si>
    <t>Restlaufzeit in Jahren</t>
  </si>
  <si>
    <t>vol*wurz t=</t>
  </si>
  <si>
    <t>n (D1)=</t>
  </si>
  <si>
    <t>n (D2)=</t>
  </si>
  <si>
    <t>Fällig am</t>
  </si>
  <si>
    <t>Restlaufzeit=</t>
  </si>
  <si>
    <t>Bezugsverhältnis</t>
  </si>
  <si>
    <t xml:space="preserve"> 1:</t>
  </si>
  <si>
    <t>Wert per Termin</t>
  </si>
  <si>
    <t>Gew. / Verlust</t>
  </si>
  <si>
    <t xml:space="preserve">S P Ä T E R </t>
  </si>
  <si>
    <t xml:space="preserve">H E U T E </t>
  </si>
  <si>
    <t>DB-DAX</t>
  </si>
  <si>
    <t>GS1HUB</t>
  </si>
  <si>
    <t>C=</t>
  </si>
  <si>
    <t xml:space="preserve">S P Ä T E R </t>
  </si>
</sst>
</file>

<file path=xl/styles.xml><?xml version="1.0" encoding="utf-8"?>
<styleSheet xmlns="http://schemas.openxmlformats.org/spreadsheetml/2006/main">
  <numFmts count="4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00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.00\ &quot;€&quot;"/>
    <numFmt numFmtId="194" formatCode="_-[$$-409]* #,##0.00_ ;_-[$$-409]* \-#,##0.00\ ;_-[$$-409]* &quot;-&quot;??_ ;_-@_ "/>
    <numFmt numFmtId="195" formatCode="#,##0.000\ &quot;€&quot;"/>
    <numFmt numFmtId="196" formatCode="0.000"/>
    <numFmt numFmtId="197" formatCode="0.00%;[Red]\-0.00%"/>
    <numFmt numFmtId="198" formatCode="_-* #,##0.00\ [$€]_-;\-* #,##0.00\ [$€]_-;_-* &quot;-&quot;??\ [$€]_-;_-@_-"/>
    <numFmt numFmtId="199" formatCode="_-[$$-409]* #,##0.00_ ;_-[$$-409]* \-#,##0.00\ ;_-[$$-409]* &quot;-&quot;??_ ;_-@_ "/>
    <numFmt numFmtId="200" formatCode="0.00%;[Red]\-0.00%"/>
    <numFmt numFmtId="201" formatCode="0.00%"/>
  </numFmts>
  <fonts count="2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ahoma"/>
      <family val="0"/>
    </font>
    <font>
      <sz val="10"/>
      <name val="Tahoma"/>
      <family val="0"/>
    </font>
    <font>
      <sz val="12"/>
      <name val="Tahoma"/>
      <family val="0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6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1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5" borderId="0" applyNumberFormat="0" applyBorder="0" applyAlignment="0" applyProtection="0"/>
    <xf numFmtId="0" fontId="6" fillId="24" borderId="1" applyNumberFormat="0" applyAlignment="0" applyProtection="0"/>
    <xf numFmtId="0" fontId="7" fillId="24" borderId="2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1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9" applyNumberFormat="0" applyAlignment="0" applyProtection="0"/>
    <xf numFmtId="0" fontId="19" fillId="30" borderId="9" applyNumberFormat="0" applyAlignment="0" applyProtection="0"/>
  </cellStyleXfs>
  <cellXfs count="42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2" fillId="7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5" borderId="11" xfId="0" applyFont="1" applyFill="1" applyBorder="1" applyAlignment="1">
      <alignment/>
    </xf>
    <xf numFmtId="0" fontId="23" fillId="5" borderId="11" xfId="0" applyFont="1" applyFill="1" applyBorder="1" applyAlignment="1">
      <alignment horizontal="right"/>
    </xf>
    <xf numFmtId="0" fontId="23" fillId="5" borderId="12" xfId="0" applyFont="1" applyFill="1" applyBorder="1" applyAlignment="1">
      <alignment/>
    </xf>
    <xf numFmtId="0" fontId="23" fillId="31" borderId="0" xfId="0" applyFont="1" applyFill="1" applyAlignment="1">
      <alignment/>
    </xf>
    <xf numFmtId="0" fontId="23" fillId="0" borderId="0" xfId="0" applyFont="1" applyAlignment="1">
      <alignment/>
    </xf>
    <xf numFmtId="0" fontId="23" fillId="5" borderId="13" xfId="0" applyFont="1" applyFill="1" applyBorder="1" applyAlignment="1">
      <alignment horizontal="right"/>
    </xf>
    <xf numFmtId="0" fontId="23" fillId="5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94" fontId="22" fillId="7" borderId="0" xfId="66" applyNumberFormat="1" applyFont="1" applyFill="1" applyBorder="1" applyAlignment="1">
      <alignment horizontal="right"/>
    </xf>
    <xf numFmtId="194" fontId="23" fillId="0" borderId="0" xfId="0" applyNumberFormat="1" applyFont="1" applyFill="1" applyBorder="1" applyAlignment="1">
      <alignment/>
    </xf>
    <xf numFmtId="0" fontId="23" fillId="5" borderId="0" xfId="0" applyFont="1" applyFill="1" applyBorder="1" applyAlignment="1">
      <alignment horizontal="right"/>
    </xf>
    <xf numFmtId="0" fontId="23" fillId="5" borderId="14" xfId="0" applyFont="1" applyFill="1" applyBorder="1" applyAlignment="1">
      <alignment/>
    </xf>
    <xf numFmtId="0" fontId="23" fillId="5" borderId="14" xfId="0" applyFont="1" applyFill="1" applyBorder="1" applyAlignment="1">
      <alignment horizontal="left"/>
    </xf>
    <xf numFmtId="10" fontId="22" fillId="7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196" fontId="22" fillId="5" borderId="0" xfId="0" applyNumberFormat="1" applyFont="1" applyFill="1" applyBorder="1" applyAlignment="1">
      <alignment horizontal="right"/>
    </xf>
    <xf numFmtId="0" fontId="23" fillId="0" borderId="13" xfId="0" applyFont="1" applyBorder="1" applyAlignment="1">
      <alignment/>
    </xf>
    <xf numFmtId="0" fontId="23" fillId="5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/>
    </xf>
    <xf numFmtId="14" fontId="22" fillId="5" borderId="0" xfId="0" applyNumberFormat="1" applyFont="1" applyFill="1" applyBorder="1" applyAlignment="1">
      <alignment/>
    </xf>
    <xf numFmtId="14" fontId="22" fillId="7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7" borderId="15" xfId="0" applyFont="1" applyFill="1" applyBorder="1" applyAlignment="1">
      <alignment/>
    </xf>
    <xf numFmtId="0" fontId="22" fillId="7" borderId="16" xfId="0" applyFont="1" applyFill="1" applyBorder="1" applyAlignment="1">
      <alignment/>
    </xf>
    <xf numFmtId="0" fontId="24" fillId="32" borderId="16" xfId="0" applyFont="1" applyFill="1" applyBorder="1" applyAlignment="1">
      <alignment horizontal="center"/>
    </xf>
    <xf numFmtId="194" fontId="22" fillId="32" borderId="16" xfId="66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31" borderId="0" xfId="0" applyFont="1" applyFill="1" applyAlignment="1">
      <alignment/>
    </xf>
    <xf numFmtId="194" fontId="22" fillId="5" borderId="0" xfId="66" applyNumberFormat="1" applyFont="1" applyFill="1" applyBorder="1" applyAlignment="1">
      <alignment horizontal="right"/>
    </xf>
    <xf numFmtId="10" fontId="22" fillId="5" borderId="0" xfId="0" applyNumberFormat="1" applyFont="1" applyFill="1" applyBorder="1" applyAlignment="1">
      <alignment horizontal="right"/>
    </xf>
    <xf numFmtId="0" fontId="22" fillId="5" borderId="0" xfId="0" applyFont="1" applyFill="1" applyBorder="1" applyAlignment="1">
      <alignment/>
    </xf>
    <xf numFmtId="0" fontId="22" fillId="5" borderId="15" xfId="0" applyFont="1" applyFill="1" applyBorder="1" applyAlignment="1">
      <alignment/>
    </xf>
    <xf numFmtId="0" fontId="23" fillId="5" borderId="16" xfId="0" applyFont="1" applyFill="1" applyBorder="1" applyAlignment="1">
      <alignment/>
    </xf>
    <xf numFmtId="0" fontId="22" fillId="5" borderId="16" xfId="0" applyFont="1" applyFill="1" applyBorder="1" applyAlignment="1" applyProtection="1">
      <alignment/>
      <protection hidden="1"/>
    </xf>
    <xf numFmtId="197" fontId="22" fillId="32" borderId="17" xfId="0" applyNumberFormat="1" applyFont="1" applyFill="1" applyBorder="1" applyAlignment="1" applyProtection="1">
      <alignment/>
      <protection hidden="1"/>
    </xf>
    <xf numFmtId="201" fontId="22" fillId="32" borderId="17" xfId="0" applyNumberFormat="1" applyFont="1" applyFill="1" applyBorder="1" applyAlignment="1" applyProtection="1">
      <alignment/>
      <protection hidden="1"/>
    </xf>
  </cellXfs>
  <cellStyles count="7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Followed Hyperlink" xfId="59"/>
    <cellStyle name="Blattüberschrift" xfId="60"/>
    <cellStyle name="Comma" xfId="61"/>
    <cellStyle name="Comma [0]" xfId="62"/>
    <cellStyle name="Eingabe" xfId="63"/>
    <cellStyle name="Ergebnis" xfId="64"/>
    <cellStyle name="Erklärender Text" xfId="65"/>
    <cellStyle name="Euro" xfId="66"/>
    <cellStyle name="Gut" xfId="67"/>
    <cellStyle name="Hervorhebung 1" xfId="68"/>
    <cellStyle name="Hervorhebung 2" xfId="69"/>
    <cellStyle name="Hervorhebung 3" xfId="70"/>
    <cellStyle name="Hyperlink" xfId="71"/>
    <cellStyle name="Neutral" xfId="72"/>
    <cellStyle name="Notiz" xfId="73"/>
    <cellStyle name="Percent" xfId="74"/>
    <cellStyle name="Schlecht" xfId="75"/>
    <cellStyle name="Überschrift" xfId="76"/>
    <cellStyle name="Überschrift 1" xfId="77"/>
    <cellStyle name="Überschrift 2" xfId="78"/>
    <cellStyle name="Überschrift 3" xfId="79"/>
    <cellStyle name="Überschrift 4" xfId="80"/>
    <cellStyle name="Verknüpfte Zelle" xfId="81"/>
    <cellStyle name="Currency" xfId="82"/>
    <cellStyle name="Currency [0]" xfId="83"/>
    <cellStyle name="Warnender Text" xfId="84"/>
    <cellStyle name="Zelle prüfen" xfId="85"/>
    <cellStyle name="Zelle überprüfen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50" zoomScaleNormal="150" zoomScalePageLayoutView="0" workbookViewId="0" topLeftCell="A1">
      <selection activeCell="D25" sqref="D25:D35"/>
    </sheetView>
  </sheetViews>
  <sheetFormatPr defaultColWidth="12" defaultRowHeight="12.75"/>
  <cols>
    <col min="1" max="1" width="17.5" style="8" bestFit="1" customWidth="1"/>
    <col min="2" max="2" width="22.16015625" style="8" bestFit="1" customWidth="1"/>
    <col min="3" max="3" width="4.5" style="8" bestFit="1" customWidth="1"/>
    <col min="4" max="4" width="15.83203125" style="8" bestFit="1" customWidth="1"/>
    <col min="5" max="5" width="7.83203125" style="8" bestFit="1" customWidth="1"/>
    <col min="6" max="6" width="16.5" style="8" customWidth="1"/>
    <col min="7" max="7" width="10.83203125" style="8" customWidth="1"/>
    <col min="8" max="8" width="3" style="8" customWidth="1"/>
    <col min="9" max="16384" width="10.83203125" style="8" customWidth="1"/>
  </cols>
  <sheetData>
    <row r="1" spans="1:8" ht="13.5" thickBot="1">
      <c r="A1" s="1" t="s">
        <v>0</v>
      </c>
      <c r="B1" s="2" t="s">
        <v>29</v>
      </c>
      <c r="C1" s="3"/>
      <c r="D1" s="4"/>
      <c r="E1" s="5" t="s">
        <v>1</v>
      </c>
      <c r="F1" s="4" t="s">
        <v>2</v>
      </c>
      <c r="G1" s="6"/>
      <c r="H1" s="7"/>
    </row>
    <row r="2" spans="1:8" ht="12.75">
      <c r="A2" s="9" t="s">
        <v>4</v>
      </c>
      <c r="B2" s="10" t="s">
        <v>5</v>
      </c>
      <c r="C2" s="11" t="s">
        <v>6</v>
      </c>
      <c r="D2" s="12">
        <v>4962</v>
      </c>
      <c r="E2" s="13"/>
      <c r="F2" s="14" t="s">
        <v>23</v>
      </c>
      <c r="G2" s="15">
        <f>D9-D8</f>
        <v>86</v>
      </c>
      <c r="H2" s="7"/>
    </row>
    <row r="3" spans="1:8" ht="12.75">
      <c r="A3" s="9" t="s">
        <v>8</v>
      </c>
      <c r="B3" s="10" t="s">
        <v>9</v>
      </c>
      <c r="C3" s="11" t="s">
        <v>6</v>
      </c>
      <c r="D3" s="12">
        <v>5000</v>
      </c>
      <c r="E3" s="13"/>
      <c r="F3" s="14" t="s">
        <v>3</v>
      </c>
      <c r="G3" s="16">
        <f>(G5+(G6+G7)*D6)/G8</f>
        <v>0.06820179806745943</v>
      </c>
      <c r="H3" s="7"/>
    </row>
    <row r="4" spans="1:8" ht="12.75">
      <c r="A4" s="9" t="s">
        <v>11</v>
      </c>
      <c r="B4" s="10" t="s">
        <v>12</v>
      </c>
      <c r="C4" s="11" t="s">
        <v>6</v>
      </c>
      <c r="D4" s="17">
        <v>0.0331</v>
      </c>
      <c r="E4" s="18"/>
      <c r="F4" s="14" t="s">
        <v>7</v>
      </c>
      <c r="G4" s="16">
        <f>G3-G8</f>
        <v>-0.06596353836486948</v>
      </c>
      <c r="H4" s="7"/>
    </row>
    <row r="5" spans="1:8" ht="12.75">
      <c r="A5" s="9" t="s">
        <v>14</v>
      </c>
      <c r="B5" s="10" t="s">
        <v>15</v>
      </c>
      <c r="C5" s="11" t="s">
        <v>6</v>
      </c>
      <c r="D5" s="17">
        <v>0.2745</v>
      </c>
      <c r="E5" s="18"/>
      <c r="F5" s="14" t="s">
        <v>10</v>
      </c>
      <c r="G5" s="16">
        <f>LN(D2/D3)</f>
        <v>-0.007629027164491163</v>
      </c>
      <c r="H5" s="7"/>
    </row>
    <row r="6" spans="1:8" ht="12.75">
      <c r="A6" s="9" t="s">
        <v>17</v>
      </c>
      <c r="B6" s="10" t="s">
        <v>18</v>
      </c>
      <c r="C6" s="11" t="s">
        <v>6</v>
      </c>
      <c r="D6" s="19">
        <f>G2/360</f>
        <v>0.2388888888888889</v>
      </c>
      <c r="E6" s="18"/>
      <c r="F6" s="14" t="s">
        <v>13</v>
      </c>
      <c r="G6" s="16">
        <f>LN(1+D4)</f>
        <v>0.03256399087326258</v>
      </c>
      <c r="H6" s="7"/>
    </row>
    <row r="7" spans="1:8" ht="12.75">
      <c r="A7" s="20"/>
      <c r="B7" s="21" t="s">
        <v>24</v>
      </c>
      <c r="C7" s="11" t="s">
        <v>25</v>
      </c>
      <c r="D7" s="22">
        <v>100</v>
      </c>
      <c r="E7" s="18"/>
      <c r="F7" s="14" t="s">
        <v>16</v>
      </c>
      <c r="G7" s="16">
        <f>0.5*POWER(D5,2)</f>
        <v>0.037675125000000004</v>
      </c>
      <c r="H7" s="7"/>
    </row>
    <row r="8" spans="1:8" ht="12.75">
      <c r="A8" s="20"/>
      <c r="B8" s="21" t="s">
        <v>26</v>
      </c>
      <c r="C8" s="11" t="s">
        <v>6</v>
      </c>
      <c r="D8" s="23">
        <f ca="1">TODAY()</f>
        <v>39979</v>
      </c>
      <c r="E8" s="18"/>
      <c r="F8" s="14" t="s">
        <v>19</v>
      </c>
      <c r="G8" s="16">
        <f>D5*SQRT(D6)</f>
        <v>0.13416533643232892</v>
      </c>
      <c r="H8" s="7"/>
    </row>
    <row r="9" spans="1:8" ht="12.75">
      <c r="A9" s="20"/>
      <c r="B9" s="21" t="s">
        <v>22</v>
      </c>
      <c r="C9" s="11" t="s">
        <v>6</v>
      </c>
      <c r="D9" s="24">
        <v>40065</v>
      </c>
      <c r="E9" s="18"/>
      <c r="F9" s="14" t="s">
        <v>20</v>
      </c>
      <c r="G9" s="16">
        <f>NORMSDIST(G3)</f>
        <v>0.5271875021722413</v>
      </c>
      <c r="H9" s="7"/>
    </row>
    <row r="10" spans="1:8" ht="12.75">
      <c r="A10" s="20"/>
      <c r="B10" s="25"/>
      <c r="C10" s="11"/>
      <c r="D10" s="26"/>
      <c r="E10" s="18"/>
      <c r="F10" s="14" t="s">
        <v>21</v>
      </c>
      <c r="G10" s="16">
        <f>NORMSDIST(G4)</f>
        <v>0.47370342718650094</v>
      </c>
      <c r="H10" s="7"/>
    </row>
    <row r="11" spans="1:8" ht="15.75" thickBot="1">
      <c r="A11" s="27" t="s">
        <v>30</v>
      </c>
      <c r="B11" s="28" t="s">
        <v>31</v>
      </c>
      <c r="C11" s="29" t="s">
        <v>32</v>
      </c>
      <c r="D11" s="30">
        <f>((D2*G9)-D3*POWER((1+D4),-(D6))*G10)/D7</f>
        <v>2.6574087993998137</v>
      </c>
      <c r="E11" s="31"/>
      <c r="F11" s="31"/>
      <c r="G11" s="32"/>
      <c r="H11" s="7"/>
    </row>
    <row r="12" spans="1:8" ht="13.5" thickBot="1">
      <c r="A12" s="33"/>
      <c r="B12" s="33"/>
      <c r="C12" s="33"/>
      <c r="D12" s="33"/>
      <c r="E12" s="33"/>
      <c r="F12" s="33"/>
      <c r="G12" s="33"/>
      <c r="H12" s="7"/>
    </row>
    <row r="13" spans="1:8" ht="13.5" thickBot="1">
      <c r="A13" s="1" t="s">
        <v>0</v>
      </c>
      <c r="B13" s="2" t="s">
        <v>33</v>
      </c>
      <c r="C13" s="3"/>
      <c r="D13" s="4"/>
      <c r="E13" s="5" t="s">
        <v>1</v>
      </c>
      <c r="F13" s="4" t="s">
        <v>2</v>
      </c>
      <c r="G13" s="6"/>
      <c r="H13" s="7"/>
    </row>
    <row r="14" spans="1:8" ht="12.75">
      <c r="A14" s="9" t="s">
        <v>4</v>
      </c>
      <c r="B14" s="10" t="s">
        <v>5</v>
      </c>
      <c r="C14" s="11" t="s">
        <v>6</v>
      </c>
      <c r="D14" s="12">
        <v>5100</v>
      </c>
      <c r="E14" s="13"/>
      <c r="F14" s="14" t="s">
        <v>23</v>
      </c>
      <c r="G14" s="15">
        <f>D21-D20</f>
        <v>83</v>
      </c>
      <c r="H14" s="7"/>
    </row>
    <row r="15" spans="1:8" ht="12.75">
      <c r="A15" s="9" t="s">
        <v>8</v>
      </c>
      <c r="B15" s="10" t="s">
        <v>9</v>
      </c>
      <c r="C15" s="11" t="s">
        <v>6</v>
      </c>
      <c r="D15" s="34">
        <f>D3</f>
        <v>5000</v>
      </c>
      <c r="E15" s="13"/>
      <c r="F15" s="14" t="s">
        <v>3</v>
      </c>
      <c r="G15" s="16">
        <f>(G17+(G18+G19)*D18)/G20</f>
        <v>0.2731064069698888</v>
      </c>
      <c r="H15" s="7"/>
    </row>
    <row r="16" spans="1:8" ht="12.75">
      <c r="A16" s="9" t="s">
        <v>11</v>
      </c>
      <c r="B16" s="10" t="s">
        <v>12</v>
      </c>
      <c r="C16" s="11" t="s">
        <v>6</v>
      </c>
      <c r="D16" s="35">
        <f>D4</f>
        <v>0.0331</v>
      </c>
      <c r="E16" s="18"/>
      <c r="F16" s="14" t="s">
        <v>7</v>
      </c>
      <c r="G16" s="16">
        <f>G15-G20</f>
        <v>0.14130193530826418</v>
      </c>
      <c r="H16" s="7"/>
    </row>
    <row r="17" spans="1:8" ht="12.75">
      <c r="A17" s="9" t="s">
        <v>14</v>
      </c>
      <c r="B17" s="10" t="s">
        <v>15</v>
      </c>
      <c r="C17" s="11" t="s">
        <v>6</v>
      </c>
      <c r="D17" s="17">
        <v>0.2745</v>
      </c>
      <c r="E17" s="18"/>
      <c r="F17" s="14" t="s">
        <v>10</v>
      </c>
      <c r="G17" s="16">
        <f>LN(D14/D15)</f>
        <v>0.01980262729617973</v>
      </c>
      <c r="H17" s="7"/>
    </row>
    <row r="18" spans="1:8" ht="12.75">
      <c r="A18" s="9" t="s">
        <v>17</v>
      </c>
      <c r="B18" s="10" t="s">
        <v>18</v>
      </c>
      <c r="C18" s="11" t="s">
        <v>6</v>
      </c>
      <c r="D18" s="19">
        <f>G14/360</f>
        <v>0.23055555555555557</v>
      </c>
      <c r="E18" s="18"/>
      <c r="F18" s="14" t="s">
        <v>13</v>
      </c>
      <c r="G18" s="16">
        <f>LN(1+D16)</f>
        <v>0.03256399087326258</v>
      </c>
      <c r="H18" s="7"/>
    </row>
    <row r="19" spans="1:8" ht="12.75">
      <c r="A19" s="20"/>
      <c r="B19" s="21" t="s">
        <v>24</v>
      </c>
      <c r="C19" s="11" t="s">
        <v>25</v>
      </c>
      <c r="D19" s="36">
        <f>D7</f>
        <v>100</v>
      </c>
      <c r="E19" s="18"/>
      <c r="F19" s="14" t="s">
        <v>16</v>
      </c>
      <c r="G19" s="16">
        <f>0.5*POWER(D17,2)</f>
        <v>0.037675125000000004</v>
      </c>
      <c r="H19" s="7"/>
    </row>
    <row r="20" spans="1:8" ht="12.75">
      <c r="A20" s="20"/>
      <c r="B20" s="21" t="s">
        <v>26</v>
      </c>
      <c r="C20" s="11" t="s">
        <v>6</v>
      </c>
      <c r="D20" s="24">
        <v>39982</v>
      </c>
      <c r="E20" s="18"/>
      <c r="F20" s="14" t="s">
        <v>19</v>
      </c>
      <c r="G20" s="16">
        <f>D17*SQRT(D18)</f>
        <v>0.13180447166162462</v>
      </c>
      <c r="H20" s="7"/>
    </row>
    <row r="21" spans="1:8" s="33" customFormat="1" ht="12.75">
      <c r="A21" s="20"/>
      <c r="B21" s="21" t="s">
        <v>22</v>
      </c>
      <c r="C21" s="11" t="s">
        <v>6</v>
      </c>
      <c r="D21" s="23">
        <f>D9</f>
        <v>40065</v>
      </c>
      <c r="E21" s="18"/>
      <c r="F21" s="14" t="s">
        <v>20</v>
      </c>
      <c r="G21" s="16">
        <f>NORMSDIST(G15)</f>
        <v>0.6076142890826126</v>
      </c>
      <c r="H21" s="7"/>
    </row>
    <row r="22" spans="1:8" ht="12.75">
      <c r="A22" s="20"/>
      <c r="B22" s="25"/>
      <c r="C22" s="11"/>
      <c r="D22" s="26"/>
      <c r="E22" s="18"/>
      <c r="F22" s="14" t="s">
        <v>21</v>
      </c>
      <c r="G22" s="16">
        <f>NORMSDIST(G16)</f>
        <v>0.5561842895995841</v>
      </c>
      <c r="H22" s="7"/>
    </row>
    <row r="23" spans="1:8" ht="15.75" thickBot="1">
      <c r="A23" s="37" t="str">
        <f>A11</f>
        <v>DB-DAX</v>
      </c>
      <c r="B23" s="38" t="str">
        <f>B11</f>
        <v>GS1HUB</v>
      </c>
      <c r="C23" s="29" t="s">
        <v>1</v>
      </c>
      <c r="D23" s="30">
        <f>((D14*G21)-D15*POWER((1+D16),-(D18))*G22)/D19</f>
        <v>3.387118728232049</v>
      </c>
      <c r="E23" s="31"/>
      <c r="F23" s="39" t="s">
        <v>27</v>
      </c>
      <c r="G23" s="40">
        <f>(D23-D11)/D11</f>
        <v>0.2745945332148532</v>
      </c>
      <c r="H23" s="7"/>
    </row>
    <row r="24" spans="1:8" ht="13.5" thickBot="1">
      <c r="A24" s="33"/>
      <c r="B24" s="33"/>
      <c r="C24" s="33"/>
      <c r="D24" s="33"/>
      <c r="E24" s="33"/>
      <c r="F24" s="33"/>
      <c r="G24" s="33"/>
      <c r="H24" s="7"/>
    </row>
    <row r="25" spans="1:8" ht="13.5" thickBot="1">
      <c r="A25" s="1" t="s">
        <v>0</v>
      </c>
      <c r="B25" s="2" t="s">
        <v>28</v>
      </c>
      <c r="C25" s="3"/>
      <c r="D25" s="4"/>
      <c r="E25" s="5" t="s">
        <v>1</v>
      </c>
      <c r="F25" s="4" t="s">
        <v>2</v>
      </c>
      <c r="G25" s="6"/>
      <c r="H25" s="7"/>
    </row>
    <row r="26" spans="1:8" ht="12.75">
      <c r="A26" s="9" t="s">
        <v>4</v>
      </c>
      <c r="B26" s="10" t="s">
        <v>5</v>
      </c>
      <c r="C26" s="11" t="s">
        <v>6</v>
      </c>
      <c r="D26" s="12">
        <v>4900</v>
      </c>
      <c r="E26" s="13"/>
      <c r="F26" s="14" t="s">
        <v>23</v>
      </c>
      <c r="G26" s="15">
        <f>D33-D32</f>
        <v>83</v>
      </c>
      <c r="H26" s="7"/>
    </row>
    <row r="27" spans="1:8" ht="12.75">
      <c r="A27" s="9" t="s">
        <v>8</v>
      </c>
      <c r="B27" s="10" t="s">
        <v>9</v>
      </c>
      <c r="C27" s="11" t="s">
        <v>6</v>
      </c>
      <c r="D27" s="34">
        <f>D15</f>
        <v>5000</v>
      </c>
      <c r="E27" s="13"/>
      <c r="F27" s="14" t="s">
        <v>3</v>
      </c>
      <c r="G27" s="16">
        <f>(G29+(G30+G31)*D30)/G32</f>
        <v>-0.030413906941789377</v>
      </c>
      <c r="H27" s="7"/>
    </row>
    <row r="28" spans="1:8" ht="12.75">
      <c r="A28" s="9" t="s">
        <v>11</v>
      </c>
      <c r="B28" s="10" t="s">
        <v>12</v>
      </c>
      <c r="C28" s="11" t="s">
        <v>6</v>
      </c>
      <c r="D28" s="35">
        <f>D16</f>
        <v>0.0331</v>
      </c>
      <c r="E28" s="18"/>
      <c r="F28" s="14" t="s">
        <v>7</v>
      </c>
      <c r="G28" s="16">
        <f>G27-G32</f>
        <v>-0.162218378603414</v>
      </c>
      <c r="H28" s="7"/>
    </row>
    <row r="29" spans="1:8" ht="12.75">
      <c r="A29" s="9" t="s">
        <v>14</v>
      </c>
      <c r="B29" s="10" t="s">
        <v>15</v>
      </c>
      <c r="C29" s="11" t="s">
        <v>6</v>
      </c>
      <c r="D29" s="17">
        <v>0.2745</v>
      </c>
      <c r="E29" s="18"/>
      <c r="F29" s="14" t="s">
        <v>10</v>
      </c>
      <c r="G29" s="16">
        <f>LN(D26/D27)</f>
        <v>-0.020202707317519466</v>
      </c>
      <c r="H29" s="7"/>
    </row>
    <row r="30" spans="1:8" ht="12.75">
      <c r="A30" s="9" t="s">
        <v>17</v>
      </c>
      <c r="B30" s="10" t="s">
        <v>18</v>
      </c>
      <c r="C30" s="11" t="s">
        <v>6</v>
      </c>
      <c r="D30" s="19">
        <f>G26/360</f>
        <v>0.23055555555555557</v>
      </c>
      <c r="E30" s="18"/>
      <c r="F30" s="14" t="s">
        <v>13</v>
      </c>
      <c r="G30" s="16">
        <f>LN(1+D28)</f>
        <v>0.03256399087326258</v>
      </c>
      <c r="H30" s="7"/>
    </row>
    <row r="31" spans="1:8" ht="12.75">
      <c r="A31" s="20"/>
      <c r="B31" s="21" t="s">
        <v>24</v>
      </c>
      <c r="C31" s="11" t="s">
        <v>25</v>
      </c>
      <c r="D31" s="36">
        <f>D19</f>
        <v>100</v>
      </c>
      <c r="E31" s="18"/>
      <c r="F31" s="14" t="s">
        <v>16</v>
      </c>
      <c r="G31" s="16">
        <f>0.5*POWER(D29,2)</f>
        <v>0.037675125000000004</v>
      </c>
      <c r="H31" s="7"/>
    </row>
    <row r="32" spans="1:8" ht="12.75">
      <c r="A32" s="20"/>
      <c r="B32" s="21" t="s">
        <v>26</v>
      </c>
      <c r="C32" s="11" t="s">
        <v>6</v>
      </c>
      <c r="D32" s="24">
        <v>39982</v>
      </c>
      <c r="E32" s="18"/>
      <c r="F32" s="14" t="s">
        <v>19</v>
      </c>
      <c r="G32" s="16">
        <f>D29*SQRT(D30)</f>
        <v>0.13180447166162462</v>
      </c>
      <c r="H32" s="7"/>
    </row>
    <row r="33" spans="1:8" ht="12.75">
      <c r="A33" s="20"/>
      <c r="B33" s="21" t="s">
        <v>22</v>
      </c>
      <c r="C33" s="11" t="s">
        <v>6</v>
      </c>
      <c r="D33" s="23">
        <f>D21</f>
        <v>40065</v>
      </c>
      <c r="E33" s="18"/>
      <c r="F33" s="14" t="s">
        <v>20</v>
      </c>
      <c r="G33" s="16">
        <f>NORMSDIST(G27)</f>
        <v>0.48786847692562296</v>
      </c>
      <c r="H33" s="7"/>
    </row>
    <row r="34" spans="1:8" ht="12.75">
      <c r="A34" s="20"/>
      <c r="B34" s="25"/>
      <c r="C34" s="11"/>
      <c r="D34" s="26"/>
      <c r="E34" s="18"/>
      <c r="F34" s="14" t="s">
        <v>21</v>
      </c>
      <c r="G34" s="16">
        <f>NORMSDIST(G28)</f>
        <v>0.4355669437253282</v>
      </c>
      <c r="H34" s="7"/>
    </row>
    <row r="35" spans="1:8" ht="15.75" thickBot="1">
      <c r="A35" s="37" t="str">
        <f>A23</f>
        <v>DB-DAX</v>
      </c>
      <c r="B35" s="38" t="str">
        <f>B23</f>
        <v>GS1HUB</v>
      </c>
      <c r="C35" s="29" t="s">
        <v>1</v>
      </c>
      <c r="D35" s="30">
        <f>((D26*G33)-D27*POWER((1+D28),-(D30))*G34)/D31</f>
        <v>2.2901035952655913</v>
      </c>
      <c r="E35" s="31"/>
      <c r="F35" s="39" t="s">
        <v>27</v>
      </c>
      <c r="G35" s="41">
        <f>(D35-D11)/D11</f>
        <v>-0.13821930755146883</v>
      </c>
      <c r="H35" s="7"/>
    </row>
    <row r="36" spans="2:8" ht="12.75">
      <c r="B36" s="33"/>
      <c r="C36" s="33"/>
      <c r="D36" s="33"/>
      <c r="E36" s="33"/>
      <c r="F36" s="33"/>
      <c r="G36" s="33"/>
      <c r="H36" s="7"/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warkh1</dc:creator>
  <cp:keywords/>
  <dc:description/>
  <cp:lastModifiedBy>Stephan Heibel</cp:lastModifiedBy>
  <dcterms:created xsi:type="dcterms:W3CDTF">1998-09-28T17:33:07Z</dcterms:created>
  <dcterms:modified xsi:type="dcterms:W3CDTF">2009-06-15T13:30:15Z</dcterms:modified>
  <cp:category/>
  <cp:version/>
  <cp:contentType/>
  <cp:contentStatus/>
</cp:coreProperties>
</file>